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Equity" sheetId="3" r:id="rId3"/>
    <sheet name="BalSheet" sheetId="4" r:id="rId4"/>
  </sheets>
  <definedNames>
    <definedName name="_xlnm.Print_Area" localSheetId="3">'BalSheet'!$A$1:$D$50</definedName>
    <definedName name="_xlnm.Print_Area" localSheetId="0">'Cashflow'!$A$1:$E$68</definedName>
    <definedName name="_xlnm.Print_Area" localSheetId="2">'Equity'!$A$1:$I$32</definedName>
    <definedName name="_xlnm.Print_Area" localSheetId="1">'Income'!$B$1:$F$52</definedName>
  </definedNames>
  <calcPr fullCalcOnLoad="1"/>
</workbook>
</file>

<file path=xl/sharedStrings.xml><?xml version="1.0" encoding="utf-8"?>
<sst xmlns="http://schemas.openxmlformats.org/spreadsheetml/2006/main" count="164" uniqueCount="136">
  <si>
    <t>GLOBAL CARRIERS BERHAD</t>
  </si>
  <si>
    <t>Condensed Consolidated Cash Flow Statements</t>
  </si>
  <si>
    <t>Adjustment for non-cash flow:-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</si>
  <si>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</si>
  <si>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</si>
  <si>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</si>
  <si>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</si>
  <si>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</si>
  <si>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</si>
  <si>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</si>
  <si>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Current Year</t>
  </si>
  <si>
    <t>Cumulative</t>
  </si>
  <si>
    <t>Revenue</t>
  </si>
  <si>
    <t>Operating Expenses</t>
  </si>
  <si>
    <t>Other Operating Income</t>
  </si>
  <si>
    <t>Investing Results</t>
  </si>
  <si>
    <t>Taxation</t>
  </si>
  <si>
    <t>Quarter Ended</t>
  </si>
  <si>
    <t>Unaudited</t>
  </si>
  <si>
    <t>Investment Property</t>
  </si>
  <si>
    <t>Current Assets</t>
  </si>
  <si>
    <t xml:space="preserve">  Cash and Bank Balances</t>
  </si>
  <si>
    <t xml:space="preserve">  Fixed Deposits</t>
  </si>
  <si>
    <t xml:space="preserve">  Tax Recoverable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</si>
  <si>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</si>
  <si>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</si>
  <si>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</si>
  <si>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</si>
  <si>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</si>
  <si>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</si>
  <si>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</si>
  <si>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</si>
  <si>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</si>
  <si>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</si>
  <si>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</si>
  <si>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</si>
  <si>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</si>
  <si>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</si>
  <si>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Profit/(Loss) before tax</t>
  </si>
  <si>
    <t>Profit/(Loss) from Operations</t>
  </si>
  <si>
    <t>Profit/(Loss) after tax</t>
  </si>
  <si>
    <t>Attributable to</t>
  </si>
  <si>
    <t>Property, Plant &amp; Equipment</t>
  </si>
  <si>
    <t xml:space="preserve"> 31 December 2002</t>
  </si>
  <si>
    <t>Cash generated from operations</t>
  </si>
  <si>
    <t>Corresponding</t>
  </si>
  <si>
    <t>Net changes in current assets</t>
  </si>
  <si>
    <t>Net changes in inventories</t>
  </si>
  <si>
    <t>Net changes in current liabilities</t>
  </si>
  <si>
    <t>Net profit / (loss) before tax</t>
  </si>
  <si>
    <t>Operating profit/(loss) before changes in working capital</t>
  </si>
  <si>
    <t>Net changes in cash &amp; cash equivalents</t>
  </si>
  <si>
    <t>Cash &amp; cash equivalents at beginnings of year</t>
  </si>
  <si>
    <t>Cash &amp; cash equivalent at end of year</t>
  </si>
  <si>
    <t>Cash and bank balances</t>
  </si>
  <si>
    <t>Fixed deposits</t>
  </si>
  <si>
    <t>Bank overdrafts</t>
  </si>
  <si>
    <t>Period up to</t>
  </si>
  <si>
    <t>Year Ended</t>
  </si>
  <si>
    <t>Deferred Expenditure</t>
  </si>
  <si>
    <t>EPS - Basic  (Sen)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</si>
  <si>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</si>
  <si>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</si>
  <si>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</si>
  <si>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</si>
  <si>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</si>
  <si>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</si>
  <si>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</si>
  <si>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Additional</t>
  </si>
  <si>
    <t>Note: "RCCPS" - Redeemable Convertible Cumulative Preference Shares</t>
  </si>
  <si>
    <t>Less : Fixed deposits pledged</t>
  </si>
  <si>
    <t>CASH FLOWS FROM FINANCING ACTIVITIES</t>
  </si>
  <si>
    <t>Increase in Share Capital</t>
  </si>
  <si>
    <t>Interest expenses</t>
  </si>
  <si>
    <t>Interest waived under the Restructuring Schemes</t>
  </si>
  <si>
    <t>Interests waived under the Restructuring Schemes</t>
  </si>
  <si>
    <t>Settlement of legal suit under Restructuring Schemes</t>
  </si>
  <si>
    <t>Tax paid</t>
  </si>
  <si>
    <t>*</t>
  </si>
  <si>
    <t>Overdraft settled under the Restructuring Schemes</t>
  </si>
  <si>
    <t>CASH AND CASH EQUIVALENTS COMPRISE:-</t>
  </si>
  <si>
    <t>Note for the adjustment:-</t>
  </si>
  <si>
    <t>Net cash flows from operating activities</t>
  </si>
  <si>
    <t>Condensed Consolidated Statement of Changes in Equity</t>
  </si>
  <si>
    <t>Loss as at 31 December 2002</t>
  </si>
  <si>
    <t>As at 1 January 2002</t>
  </si>
  <si>
    <t>As at 31 December 2002</t>
  </si>
  <si>
    <t>Cumulative Gain for the Period</t>
  </si>
  <si>
    <t xml:space="preserve">   Redeemable Unsecured Loan Stock</t>
  </si>
  <si>
    <t>Shareholders' Funds/(Deficits)</t>
  </si>
  <si>
    <t>Audited</t>
  </si>
  <si>
    <t xml:space="preserve">as at </t>
  </si>
  <si>
    <t>as at</t>
  </si>
  <si>
    <t>Increase in fixed deposits pledged</t>
  </si>
  <si>
    <t>Cash &amp; cash equivalents at beginning of year (See note below*)</t>
  </si>
  <si>
    <t>Net Current Assets / (Liabilities)</t>
  </si>
  <si>
    <t xml:space="preserve">Dividend - RCCPS  </t>
  </si>
  <si>
    <t>Profits / (Loss) for the  Quarter / Period</t>
  </si>
  <si>
    <t xml:space="preserve"> 30 September 2003</t>
  </si>
  <si>
    <t>As at 30 September 2003</t>
  </si>
  <si>
    <t>Conversion</t>
  </si>
  <si>
    <t xml:space="preserve"> - Settlement of legal suit under Restructuring Schemes</t>
  </si>
  <si>
    <t xml:space="preserve"> - Loss on disposal of vessels</t>
  </si>
  <si>
    <t>Prior Year Adjustment</t>
  </si>
  <si>
    <t>Condensed Consolidated Balance Sheets</t>
  </si>
  <si>
    <t>This quarterly financial report must be read in conjunction with the 2002 Annual Report.</t>
  </si>
  <si>
    <t xml:space="preserve"> 30/09/2003</t>
  </si>
  <si>
    <t xml:space="preserve"> 30/09/2002</t>
  </si>
  <si>
    <t>Fixed deposits pledged</t>
  </si>
  <si>
    <t>Issue of Redeemable Unsecured Loan Stock</t>
  </si>
  <si>
    <t xml:space="preserve">   NTA per share</t>
  </si>
  <si>
    <t xml:space="preserve"> - Inventories on diposed vessels written-off</t>
  </si>
  <si>
    <t>Exceptional Items</t>
  </si>
  <si>
    <t xml:space="preserve"> - Deferred expenditure on disposed vessels written-off</t>
  </si>
  <si>
    <t xml:space="preserve"> - Interests waived under Restructuring Schemes</t>
  </si>
  <si>
    <t>Profit/(Loss) before Exceptional Items</t>
  </si>
  <si>
    <t>9-month</t>
  </si>
  <si>
    <t>Deferred expenditure on disposed vessels written-off</t>
  </si>
  <si>
    <t>Payments for dry docking expenses</t>
  </si>
  <si>
    <t>Addition/Purchase of property, plant and equipment</t>
  </si>
  <si>
    <t>Issue of Redeemable Convertible Cumulative Preference Shares</t>
  </si>
  <si>
    <t>Impairment losses    - property, plant &amp; equipment</t>
  </si>
  <si>
    <t>Profit/(Loss) on disposal of property, plant &amp; equipment</t>
  </si>
  <si>
    <t>Proceed from disposal of property, plant &amp; equipment</t>
  </si>
  <si>
    <t>Prior year adjustment</t>
  </si>
  <si>
    <t xml:space="preserve"> - Impairment losses  - property, plant &amp; equipment</t>
  </si>
  <si>
    <t xml:space="preserve">                               - investment property</t>
  </si>
  <si>
    <t xml:space="preserve">                                  - investment property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</si>
  <si>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</si>
  <si>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</si>
  <si>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</si>
  <si>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</si>
  <si>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Preceding Year</t>
  </si>
  <si>
    <t>Individual Quarter</t>
  </si>
  <si>
    <t>Cumulative Quarters</t>
  </si>
  <si>
    <t xml:space="preserve"> - Provision for doubtful debts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</si>
</sst>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43" fontId="1" fillId="0" borderId="0" xfId="15" applyFont="1" applyAlignment="1">
      <alignment horizontal="left"/>
    </xf>
    <xf numFmtId="185" fontId="2" fillId="0" borderId="10" xfId="15" applyNumberFormat="1" applyFont="1" applyBorder="1" applyAlignment="1">
      <alignment/>
    </xf>
    <xf numFmtId="185" fontId="2" fillId="0" borderId="11" xfId="15" applyNumberFormat="1" applyFont="1" applyBorder="1" applyAlignment="1">
      <alignment/>
    </xf>
    <xf numFmtId="185" fontId="2" fillId="0" borderId="12" xfId="15" applyNumberFormat="1" applyFont="1" applyBorder="1" applyAlignment="1">
      <alignment/>
    </xf>
    <xf numFmtId="185" fontId="2" fillId="0" borderId="13" xfId="15" applyNumberFormat="1" applyFont="1" applyBorder="1" applyAlignment="1">
      <alignment/>
    </xf>
    <xf numFmtId="185" fontId="2" fillId="0" borderId="14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zoomScaleSheetLayoutView="100" workbookViewId="0" topLeftCell="A42">
      <selection activeCell="D27" sqref="D27"/>
    </sheetView>
  </sheetViews>
  <sheetFormatPr defaultColWidth="9.140625" defaultRowHeight="12.75"/>
  <cols>
    <col min="1" max="1" width="5.7109375" style="2" customWidth="1"/>
    <col min="2" max="2" width="3.8515625" style="23" customWidth="1"/>
    <col min="3" max="3" width="47.00390625" style="2" customWidth="1"/>
    <col min="4" max="4" width="15.421875" style="2" customWidth="1"/>
    <col min="5" max="5" width="13.140625" style="2" customWidth="1"/>
    <col min="6" max="6" width="13.421875" style="2" bestFit="1" customWidth="1"/>
    <col min="7" max="16384" width="9.140625" style="2" customWidth="1"/>
  </cols>
  <sheetData>
    <row r="1" spans="2:3" ht="12.75">
      <c r="B1" s="30" t="s">
        <v>0</v>
      </c>
      <c r="C1" s="1"/>
    </row>
    <row r="2" spans="2:3" ht="12.75">
      <c r="B2" s="30" t="s">
        <v>1</v>
      </c>
      <c r="C2" s="1"/>
    </row>
    <row r="3" spans="2:4" ht="12.75">
      <c r="B3" s="30"/>
      <c r="C3" s="1"/>
      <c r="D3" s="3" t="s">
        <v>11</v>
      </c>
    </row>
    <row r="4" spans="2:4" ht="12.75">
      <c r="B4" s="30"/>
      <c r="C4" s="1"/>
      <c r="D4" s="3" t="s">
        <v>116</v>
      </c>
    </row>
    <row r="5" spans="2:5" ht="12.75">
      <c r="B5" s="30"/>
      <c r="C5" s="1"/>
      <c r="D5" s="3" t="s">
        <v>57</v>
      </c>
      <c r="E5" s="3" t="s">
        <v>58</v>
      </c>
    </row>
    <row r="6" spans="2:5" s="1" customFormat="1" ht="12.75">
      <c r="B6" s="30"/>
      <c r="D6" s="24">
        <v>37894</v>
      </c>
      <c r="E6" s="24">
        <v>37621</v>
      </c>
    </row>
    <row r="7" spans="2:5" s="1" customFormat="1" ht="12.75">
      <c r="B7" s="30"/>
      <c r="D7" s="3" t="s">
        <v>5</v>
      </c>
      <c r="E7" s="3" t="s">
        <v>5</v>
      </c>
    </row>
    <row r="9" spans="2:5" ht="12.75">
      <c r="B9" s="23" t="s">
        <v>49</v>
      </c>
      <c r="D9" s="5">
        <f>+Income!E41</f>
        <v>39257138</v>
      </c>
      <c r="E9" s="5">
        <v>-59573272</v>
      </c>
    </row>
    <row r="10" ht="12.75">
      <c r="D10" s="5"/>
    </row>
    <row r="11" spans="2:4" ht="12.75">
      <c r="B11" s="23" t="s">
        <v>2</v>
      </c>
      <c r="D11" s="5"/>
    </row>
    <row r="12" spans="3:5" ht="12.75">
      <c r="C12" s="23" t="s">
        <v>3</v>
      </c>
      <c r="D12" s="5">
        <v>6930658</v>
      </c>
      <c r="E12" s="5">
        <v>14541180</v>
      </c>
    </row>
    <row r="13" spans="3:5" ht="12.75">
      <c r="C13" s="23" t="s">
        <v>121</v>
      </c>
      <c r="D13" s="5">
        <f>-Income!E30</f>
        <v>47886137</v>
      </c>
      <c r="E13" s="5">
        <v>0</v>
      </c>
    </row>
    <row r="14" spans="3:5" ht="12.75">
      <c r="C14" s="23" t="s">
        <v>126</v>
      </c>
      <c r="D14" s="5">
        <f>-Income!E31</f>
        <v>24803935</v>
      </c>
      <c r="E14" s="5">
        <f>+Income!F31</f>
        <v>0</v>
      </c>
    </row>
    <row r="15" spans="3:5" ht="12.75">
      <c r="C15" s="23" t="s">
        <v>4</v>
      </c>
      <c r="D15" s="5">
        <v>5844150</v>
      </c>
      <c r="E15" s="5">
        <v>9245824</v>
      </c>
    </row>
    <row r="16" spans="3:5" ht="12.75">
      <c r="C16" s="23" t="s">
        <v>117</v>
      </c>
      <c r="D16" s="5">
        <f>-Income!E33</f>
        <v>6462815</v>
      </c>
      <c r="E16" s="5">
        <v>0</v>
      </c>
    </row>
    <row r="17" spans="3:5" ht="12.75">
      <c r="C17" s="23" t="s">
        <v>122</v>
      </c>
      <c r="D17" s="5">
        <f>-Income!C29-2134080</f>
        <v>19259719</v>
      </c>
      <c r="E17" s="5">
        <v>-312000</v>
      </c>
    </row>
    <row r="18" spans="3:5" ht="12.75">
      <c r="C18" s="23" t="s">
        <v>73</v>
      </c>
      <c r="D18" s="5">
        <v>4586768</v>
      </c>
      <c r="E18" s="5">
        <v>45281727</v>
      </c>
    </row>
    <row r="19" spans="3:5" ht="12.75">
      <c r="C19" s="23" t="s">
        <v>74</v>
      </c>
      <c r="D19" s="5">
        <v>-180124647</v>
      </c>
      <c r="E19" s="5">
        <v>0</v>
      </c>
    </row>
    <row r="20" spans="3:5" ht="12.75">
      <c r="C20" s="23" t="s">
        <v>76</v>
      </c>
      <c r="D20" s="6">
        <v>30193422</v>
      </c>
      <c r="E20" s="6">
        <v>0</v>
      </c>
    </row>
    <row r="21" spans="2:5" ht="19.5" customHeight="1">
      <c r="B21" s="23" t="s">
        <v>50</v>
      </c>
      <c r="D21" s="20">
        <f>SUM(D9:D20)</f>
        <v>5100095</v>
      </c>
      <c r="E21" s="20">
        <f>SUM(E9:E20)</f>
        <v>9183459</v>
      </c>
    </row>
    <row r="22" spans="4:5" ht="12.75">
      <c r="D22" s="5"/>
      <c r="E22" s="5"/>
    </row>
    <row r="23" spans="2:5" ht="16.5" customHeight="1">
      <c r="B23" s="23" t="s">
        <v>6</v>
      </c>
      <c r="D23" s="5"/>
      <c r="E23" s="5"/>
    </row>
    <row r="24" spans="3:5" ht="15" customHeight="1">
      <c r="C24" s="23" t="s">
        <v>46</v>
      </c>
      <c r="D24" s="5">
        <v>7328935</v>
      </c>
      <c r="E24" s="5">
        <f>-10493444</f>
        <v>-10493444</v>
      </c>
    </row>
    <row r="25" spans="3:6" ht="12.75">
      <c r="C25" s="23" t="s">
        <v>47</v>
      </c>
      <c r="D25" s="5">
        <f>900000+908719+905488</f>
        <v>2714207</v>
      </c>
      <c r="E25" s="5">
        <v>-1948217</v>
      </c>
      <c r="F25" s="28"/>
    </row>
    <row r="26" spans="3:6" ht="14.25" customHeight="1">
      <c r="C26" s="23" t="s">
        <v>48</v>
      </c>
      <c r="D26" s="6">
        <f>-684998600-2136768-3346515+250000</f>
        <v>-690231883</v>
      </c>
      <c r="E26" s="6">
        <f>8709228+312000+312000</f>
        <v>9333228</v>
      </c>
      <c r="F26" s="20"/>
    </row>
    <row r="27" spans="2:6" ht="19.5" customHeight="1">
      <c r="B27" s="23" t="s">
        <v>44</v>
      </c>
      <c r="D27" s="20">
        <f>SUM(D21:D26)</f>
        <v>-675088646</v>
      </c>
      <c r="E27" s="20">
        <f>SUM(E21:E26)</f>
        <v>6075026</v>
      </c>
      <c r="F27" s="28"/>
    </row>
    <row r="28" spans="2:6" ht="14.25" customHeight="1">
      <c r="B28" s="23" t="s">
        <v>77</v>
      </c>
      <c r="D28" s="20">
        <v>-106957</v>
      </c>
      <c r="E28" s="20">
        <v>-175733</v>
      </c>
      <c r="F28" s="29"/>
    </row>
    <row r="29" spans="2:5" ht="19.5" customHeight="1">
      <c r="B29" s="23" t="s">
        <v>82</v>
      </c>
      <c r="D29" s="21">
        <f>SUM(D27:D28)</f>
        <v>-675195603</v>
      </c>
      <c r="E29" s="21">
        <f>SUM(E27:E28)</f>
        <v>5899293</v>
      </c>
    </row>
    <row r="30" spans="4:5" ht="12.75">
      <c r="D30" s="5"/>
      <c r="E30" s="5"/>
    </row>
    <row r="31" spans="2:5" ht="17.25" customHeight="1">
      <c r="B31" s="30" t="s">
        <v>7</v>
      </c>
      <c r="D31" s="5"/>
      <c r="E31" s="5"/>
    </row>
    <row r="32" spans="2:5" ht="12.75">
      <c r="B32" s="23" t="s">
        <v>93</v>
      </c>
      <c r="D32" s="5">
        <v>0</v>
      </c>
      <c r="E32" s="5">
        <v>-397027</v>
      </c>
    </row>
    <row r="33" spans="2:6" ht="12.75">
      <c r="B33" s="23" t="s">
        <v>119</v>
      </c>
      <c r="D33" s="5">
        <f>-41074717+1997</f>
        <v>-41072720</v>
      </c>
      <c r="E33" s="5">
        <v>-134084</v>
      </c>
      <c r="F33" s="27"/>
    </row>
    <row r="34" spans="2:6" ht="12.75">
      <c r="B34" s="23" t="s">
        <v>123</v>
      </c>
      <c r="D34" s="5">
        <v>35644000</v>
      </c>
      <c r="E34" s="5">
        <v>312000</v>
      </c>
      <c r="F34" s="27"/>
    </row>
    <row r="35" spans="2:6" ht="14.25" customHeight="1">
      <c r="B35" s="23" t="s">
        <v>118</v>
      </c>
      <c r="D35" s="5">
        <f>-1806652+172987</f>
        <v>-1633665</v>
      </c>
      <c r="E35" s="5">
        <v>-7054286</v>
      </c>
      <c r="F35" s="27"/>
    </row>
    <row r="36" spans="4:5" ht="16.5" customHeight="1">
      <c r="D36" s="21">
        <f>SUM(D33:D35)</f>
        <v>-7062385</v>
      </c>
      <c r="E36" s="21">
        <f>SUM(E32:E35)</f>
        <v>-7273397</v>
      </c>
    </row>
    <row r="37" spans="4:5" ht="16.5" customHeight="1">
      <c r="D37" s="20"/>
      <c r="E37" s="20"/>
    </row>
    <row r="38" spans="2:5" ht="16.5" customHeight="1">
      <c r="B38" s="30" t="s">
        <v>71</v>
      </c>
      <c r="D38" s="20"/>
      <c r="E38" s="20"/>
    </row>
    <row r="39" spans="2:5" ht="12.75" customHeight="1">
      <c r="B39" s="23" t="s">
        <v>72</v>
      </c>
      <c r="D39" s="20">
        <v>216579753</v>
      </c>
      <c r="E39" s="20">
        <v>0</v>
      </c>
    </row>
    <row r="40" spans="2:5" ht="12.75" customHeight="1">
      <c r="B40" s="23" t="s">
        <v>120</v>
      </c>
      <c r="D40" s="20">
        <f>113652404+68197111+18941419-6313806</f>
        <v>194477128</v>
      </c>
      <c r="E40" s="20">
        <v>0</v>
      </c>
    </row>
    <row r="41" spans="2:5" ht="12.75" customHeight="1">
      <c r="B41" s="23" t="s">
        <v>109</v>
      </c>
      <c r="D41" s="20">
        <v>160257699</v>
      </c>
      <c r="E41" s="20">
        <v>0</v>
      </c>
    </row>
    <row r="42" spans="2:5" ht="12.75" customHeight="1">
      <c r="B42" s="23" t="s">
        <v>75</v>
      </c>
      <c r="D42" s="20">
        <f>-D19</f>
        <v>180124647</v>
      </c>
      <c r="E42" s="20">
        <v>0</v>
      </c>
    </row>
    <row r="43" spans="2:5" ht="12.75" customHeight="1">
      <c r="B43" s="23" t="s">
        <v>73</v>
      </c>
      <c r="D43" s="20">
        <v>-2450000</v>
      </c>
      <c r="E43" s="20">
        <v>0</v>
      </c>
    </row>
    <row r="44" spans="2:5" ht="12.75" customHeight="1">
      <c r="B44" s="23" t="s">
        <v>76</v>
      </c>
      <c r="D44" s="20">
        <v>-30193422</v>
      </c>
      <c r="E44" s="20">
        <v>0</v>
      </c>
    </row>
    <row r="45" spans="4:5" ht="16.5" customHeight="1">
      <c r="D45" s="21">
        <f>SUM(D39:D44)</f>
        <v>718795805</v>
      </c>
      <c r="E45" s="21">
        <f>SUM(E39:E44)</f>
        <v>0</v>
      </c>
    </row>
    <row r="46" spans="4:5" ht="16.5" customHeight="1">
      <c r="D46" s="20"/>
      <c r="E46" s="20"/>
    </row>
    <row r="47" spans="2:5" ht="17.25" customHeight="1">
      <c r="B47" s="30" t="s">
        <v>8</v>
      </c>
      <c r="D47" s="5"/>
      <c r="E47" s="5"/>
    </row>
    <row r="48" spans="2:5" ht="12.75">
      <c r="B48" s="23" t="s">
        <v>51</v>
      </c>
      <c r="D48" s="5">
        <f>D29+D36+D45</f>
        <v>36537817</v>
      </c>
      <c r="E48" s="5">
        <f>E29+E36+E45</f>
        <v>-1374104</v>
      </c>
    </row>
    <row r="49" spans="2:5" ht="12.75">
      <c r="B49" s="23" t="s">
        <v>94</v>
      </c>
      <c r="D49" s="5">
        <f>+D66</f>
        <v>20995343</v>
      </c>
      <c r="E49" s="5">
        <v>-3326944</v>
      </c>
    </row>
    <row r="50" spans="2:5" ht="21.75" customHeight="1" thickBot="1">
      <c r="B50" s="23" t="s">
        <v>53</v>
      </c>
      <c r="D50" s="10">
        <f>SUM(D48:D49)</f>
        <v>57533160</v>
      </c>
      <c r="E50" s="10">
        <f>SUM(E48:E49)</f>
        <v>-4701048</v>
      </c>
    </row>
    <row r="51" spans="4:5" ht="13.5" thickTop="1">
      <c r="D51" s="5"/>
      <c r="E51" s="5"/>
    </row>
    <row r="52" spans="4:5" ht="12.75">
      <c r="D52" s="5"/>
      <c r="E52" s="5"/>
    </row>
    <row r="53" spans="2:5" ht="17.25" customHeight="1">
      <c r="B53" s="30" t="s">
        <v>80</v>
      </c>
      <c r="D53" s="5"/>
      <c r="E53" s="5"/>
    </row>
    <row r="54" spans="2:6" ht="12.75" customHeight="1">
      <c r="B54" s="23" t="s">
        <v>54</v>
      </c>
      <c r="D54" s="5">
        <v>38733100</v>
      </c>
      <c r="E54" s="5">
        <v>3563029</v>
      </c>
      <c r="F54" s="27"/>
    </row>
    <row r="55" spans="2:6" ht="12.75">
      <c r="B55" s="23" t="s">
        <v>55</v>
      </c>
      <c r="D55" s="5">
        <v>18800060</v>
      </c>
      <c r="E55" s="5">
        <v>18766281</v>
      </c>
      <c r="F55" s="27"/>
    </row>
    <row r="56" spans="2:6" ht="12.75">
      <c r="B56" s="23" t="s">
        <v>56</v>
      </c>
      <c r="D56" s="6">
        <v>0</v>
      </c>
      <c r="E56" s="6">
        <v>-10559781</v>
      </c>
      <c r="F56" s="27"/>
    </row>
    <row r="57" spans="4:5" ht="17.25" customHeight="1">
      <c r="D57" s="20">
        <f>SUM(D54:D56)</f>
        <v>57533160</v>
      </c>
      <c r="E57" s="20">
        <f>SUM(E54:E56)</f>
        <v>11769529</v>
      </c>
    </row>
    <row r="58" spans="2:5" ht="17.25" customHeight="1">
      <c r="B58" s="23" t="s">
        <v>70</v>
      </c>
      <c r="D58" s="20">
        <v>0</v>
      </c>
      <c r="E58" s="20">
        <v>-16470577</v>
      </c>
    </row>
    <row r="59" spans="2:5" ht="18.75" customHeight="1" thickBot="1">
      <c r="B59" s="31"/>
      <c r="D59" s="10">
        <f>SUM(D57:D58)</f>
        <v>57533160</v>
      </c>
      <c r="E59" s="25">
        <f>SUM(E57:E58)</f>
        <v>-4701048</v>
      </c>
    </row>
    <row r="60" ht="13.5" thickTop="1">
      <c r="D60" s="5"/>
    </row>
    <row r="61" spans="2:5" ht="17.25" customHeight="1">
      <c r="B61" s="23" t="s">
        <v>78</v>
      </c>
      <c r="C61" s="30" t="s">
        <v>81</v>
      </c>
      <c r="D61" s="5"/>
      <c r="E61" s="27"/>
    </row>
    <row r="62" spans="3:4" ht="12.75">
      <c r="C62" s="23" t="s">
        <v>52</v>
      </c>
      <c r="D62" s="5">
        <f>+E59</f>
        <v>-4701048</v>
      </c>
    </row>
    <row r="63" spans="3:4" ht="12.75">
      <c r="C63" s="23" t="s">
        <v>79</v>
      </c>
      <c r="D63" s="5">
        <v>10559781</v>
      </c>
    </row>
    <row r="64" spans="3:4" ht="12.75">
      <c r="C64" s="23" t="s">
        <v>108</v>
      </c>
      <c r="D64" s="5">
        <v>16470577</v>
      </c>
    </row>
    <row r="65" spans="3:4" ht="12.75">
      <c r="C65" s="23" t="s">
        <v>124</v>
      </c>
      <c r="D65" s="5">
        <f>-1333967</f>
        <v>-1333967</v>
      </c>
    </row>
    <row r="66" ht="13.5" thickBot="1">
      <c r="D66" s="10">
        <f>SUM(D62:D65)</f>
        <v>20995343</v>
      </c>
    </row>
    <row r="67" ht="13.5" thickTop="1">
      <c r="D67" s="5"/>
    </row>
    <row r="68" spans="2:4" ht="12.75">
      <c r="B68" s="23" t="s">
        <v>105</v>
      </c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</sheetData>
  <printOptions/>
  <pageMargins left="0.75" right="0.75" top="1" bottom="0.48" header="0.5" footer="0.3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0"/>
  <sheetViews>
    <sheetView zoomScaleSheetLayoutView="100" workbookViewId="0" topLeftCell="A32">
      <selection activeCell="C15" sqref="C15"/>
    </sheetView>
  </sheetViews>
  <sheetFormatPr defaultColWidth="9.140625" defaultRowHeight="12.75"/>
  <cols>
    <col min="1" max="1" width="8.00390625" style="2" customWidth="1"/>
    <col min="2" max="2" width="42.8515625" style="2" customWidth="1"/>
    <col min="3" max="3" width="14.7109375" style="2" customWidth="1"/>
    <col min="4" max="4" width="13.140625" style="2" customWidth="1"/>
    <col min="5" max="5" width="13.8515625" style="2" customWidth="1"/>
    <col min="6" max="6" width="13.57421875" style="2" customWidth="1"/>
    <col min="8" max="16384" width="9.140625" style="2" customWidth="1"/>
  </cols>
  <sheetData>
    <row r="2" ht="12.75">
      <c r="B2" s="1" t="s">
        <v>0</v>
      </c>
    </row>
    <row r="3" ht="12.75">
      <c r="B3" s="1" t="s">
        <v>9</v>
      </c>
    </row>
    <row r="4" spans="2:6" ht="12.75">
      <c r="B4" s="1"/>
      <c r="C4" s="39" t="s">
        <v>133</v>
      </c>
      <c r="D4" s="39"/>
      <c r="E4" s="39" t="s">
        <v>134</v>
      </c>
      <c r="F4" s="39"/>
    </row>
    <row r="5" spans="4:6" ht="12.75">
      <c r="D5" s="3" t="s">
        <v>132</v>
      </c>
      <c r="F5" s="3" t="s">
        <v>132</v>
      </c>
    </row>
    <row r="6" spans="3:6" ht="12.75">
      <c r="C6" s="3" t="s">
        <v>10</v>
      </c>
      <c r="D6" s="3" t="s">
        <v>45</v>
      </c>
      <c r="E6" s="3" t="s">
        <v>116</v>
      </c>
      <c r="F6" s="3" t="s">
        <v>116</v>
      </c>
    </row>
    <row r="7" spans="3:6" ht="12.75">
      <c r="C7" s="3" t="s">
        <v>17</v>
      </c>
      <c r="D7" s="3" t="s">
        <v>17</v>
      </c>
      <c r="E7" s="3" t="s">
        <v>57</v>
      </c>
      <c r="F7" s="3" t="s">
        <v>57</v>
      </c>
    </row>
    <row r="8" spans="3:6" ht="12.75">
      <c r="C8" s="4" t="s">
        <v>106</v>
      </c>
      <c r="D8" s="4" t="s">
        <v>107</v>
      </c>
      <c r="E8" s="4" t="s">
        <v>106</v>
      </c>
      <c r="F8" s="4" t="s">
        <v>107</v>
      </c>
    </row>
    <row r="9" spans="3:5" ht="12.75">
      <c r="C9" s="3"/>
      <c r="D9" s="3"/>
      <c r="E9" s="3"/>
    </row>
    <row r="10" spans="3:6" ht="12.75">
      <c r="C10" s="3" t="s">
        <v>5</v>
      </c>
      <c r="D10" s="3" t="s">
        <v>5</v>
      </c>
      <c r="E10" s="3" t="s">
        <v>5</v>
      </c>
      <c r="F10" s="3" t="s">
        <v>5</v>
      </c>
    </row>
    <row r="11" spans="3:6" ht="12.75">
      <c r="C11" s="5"/>
      <c r="D11" s="5"/>
      <c r="E11" s="5"/>
      <c r="F11" s="5"/>
    </row>
    <row r="12" spans="2:6" ht="12.75">
      <c r="B12" s="2" t="s">
        <v>12</v>
      </c>
      <c r="C12" s="5">
        <f>24583497</f>
        <v>24583497</v>
      </c>
      <c r="D12" s="5">
        <v>24993124</v>
      </c>
      <c r="E12" s="5">
        <f>69761098</f>
        <v>69761098</v>
      </c>
      <c r="F12" s="5">
        <v>61239764</v>
      </c>
    </row>
    <row r="13" spans="3:6" ht="12.75">
      <c r="C13" s="5"/>
      <c r="D13" s="5"/>
      <c r="E13" s="5"/>
      <c r="F13" s="5"/>
    </row>
    <row r="14" spans="2:6" ht="12.75">
      <c r="B14" s="2" t="s">
        <v>13</v>
      </c>
      <c r="C14" s="5">
        <f>-45329058+1961921+14803935+4116291+1029365+604421-417541+2846397-250000</f>
        <v>-20634269</v>
      </c>
      <c r="D14" s="5">
        <f>-26211311</f>
        <v>-26211311</v>
      </c>
      <c r="E14" s="5">
        <f>-137351525+49453141+1961921+14803935+4116291+1029365+604421-417541+2846397-250000</f>
        <v>-63203595</v>
      </c>
      <c r="F14" s="5">
        <v>-70820011</v>
      </c>
    </row>
    <row r="15" spans="3:6" ht="12.75">
      <c r="C15" s="5"/>
      <c r="D15" s="5"/>
      <c r="E15" s="5"/>
      <c r="F15" s="5"/>
    </row>
    <row r="16" spans="2:6" ht="12.75">
      <c r="B16" s="2" t="s">
        <v>14</v>
      </c>
      <c r="C16" s="5">
        <v>0</v>
      </c>
      <c r="D16" s="5">
        <v>0</v>
      </c>
      <c r="E16" s="5">
        <v>0</v>
      </c>
      <c r="F16" s="5">
        <v>0</v>
      </c>
    </row>
    <row r="17" spans="3:6" ht="12.75">
      <c r="C17" s="5"/>
      <c r="D17" s="5"/>
      <c r="E17" s="5"/>
      <c r="F17" s="5"/>
    </row>
    <row r="18" spans="2:6" ht="12.75">
      <c r="B18" s="2" t="s">
        <v>39</v>
      </c>
      <c r="C18" s="5">
        <f>SUM(C12:C16)</f>
        <v>3949228</v>
      </c>
      <c r="D18" s="5">
        <f>SUM(D12:D17)</f>
        <v>-1218187</v>
      </c>
      <c r="E18" s="5">
        <f>SUM(E12:E16)</f>
        <v>6557503</v>
      </c>
      <c r="F18" s="5">
        <f>SUM(F12:F16)</f>
        <v>-9580247</v>
      </c>
    </row>
    <row r="19" spans="3:6" ht="12.75">
      <c r="C19" s="5"/>
      <c r="D19" s="5"/>
      <c r="E19" s="5"/>
      <c r="F19" s="5"/>
    </row>
    <row r="20" spans="2:6" ht="12.75">
      <c r="B20" s="2" t="s">
        <v>37</v>
      </c>
      <c r="C20" s="5">
        <v>-2337576</v>
      </c>
      <c r="D20" s="5">
        <v>-10549614</v>
      </c>
      <c r="E20" s="5">
        <v>-4586768</v>
      </c>
      <c r="F20" s="5">
        <v>-32957270</v>
      </c>
    </row>
    <row r="21" spans="3:6" ht="12.75">
      <c r="C21" s="5"/>
      <c r="D21" s="5"/>
      <c r="E21" s="5"/>
      <c r="F21" s="5"/>
    </row>
    <row r="22" spans="2:6" ht="12.75">
      <c r="B22" s="2" t="s">
        <v>15</v>
      </c>
      <c r="C22" s="6">
        <v>9629</v>
      </c>
      <c r="D22" s="6">
        <v>30622</v>
      </c>
      <c r="E22" s="6">
        <v>33788</v>
      </c>
      <c r="F22" s="6">
        <v>38886</v>
      </c>
    </row>
    <row r="23" spans="3:6" ht="12.75">
      <c r="C23" s="20"/>
      <c r="D23" s="20"/>
      <c r="E23" s="20"/>
      <c r="F23" s="20"/>
    </row>
    <row r="24" spans="2:6" ht="12.75">
      <c r="B24" s="2" t="s">
        <v>115</v>
      </c>
      <c r="C24" s="20">
        <f>SUM(C18:C22)</f>
        <v>1621281</v>
      </c>
      <c r="D24" s="20">
        <f>SUM(D18:D22)</f>
        <v>-11737179</v>
      </c>
      <c r="E24" s="20">
        <f>SUM(E18:E22)</f>
        <v>2004523</v>
      </c>
      <c r="F24" s="20">
        <f>SUM(F18:F22)</f>
        <v>-42498631</v>
      </c>
    </row>
    <row r="25" spans="3:6" ht="12.75">
      <c r="C25" s="20"/>
      <c r="D25" s="20"/>
      <c r="E25" s="20"/>
      <c r="F25" s="20"/>
    </row>
    <row r="26" spans="2:6" ht="12.75">
      <c r="B26" s="2" t="s">
        <v>112</v>
      </c>
      <c r="C26" s="6"/>
      <c r="D26" s="6"/>
      <c r="E26" s="6"/>
      <c r="F26" s="6"/>
    </row>
    <row r="27" spans="2:6" ht="12.75">
      <c r="B27" s="2" t="s">
        <v>114</v>
      </c>
      <c r="C27" s="13">
        <v>0</v>
      </c>
      <c r="D27" s="33">
        <v>0</v>
      </c>
      <c r="E27" s="33">
        <v>180124647</v>
      </c>
      <c r="F27" s="34">
        <v>0</v>
      </c>
    </row>
    <row r="28" spans="2:6" ht="12.75">
      <c r="B28" s="2" t="s">
        <v>101</v>
      </c>
      <c r="C28" s="15">
        <v>0</v>
      </c>
      <c r="D28" s="20">
        <v>0</v>
      </c>
      <c r="E28" s="20">
        <v>-30193422</v>
      </c>
      <c r="F28" s="35">
        <v>0</v>
      </c>
    </row>
    <row r="29" spans="2:6" ht="12.75">
      <c r="B29" s="2" t="s">
        <v>102</v>
      </c>
      <c r="C29" s="15">
        <f aca="true" t="shared" si="0" ref="C29:C34">+E29</f>
        <v>-21393799</v>
      </c>
      <c r="D29" s="20">
        <v>0</v>
      </c>
      <c r="E29" s="20">
        <v>-21393799</v>
      </c>
      <c r="F29" s="35">
        <v>0</v>
      </c>
    </row>
    <row r="30" spans="2:6" ht="12.75">
      <c r="B30" s="2" t="s">
        <v>125</v>
      </c>
      <c r="C30" s="15">
        <f t="shared" si="0"/>
        <v>-47886137</v>
      </c>
      <c r="D30" s="20">
        <v>0</v>
      </c>
      <c r="E30" s="20">
        <f>-47886136-1</f>
        <v>-47886137</v>
      </c>
      <c r="F30" s="35">
        <v>0</v>
      </c>
    </row>
    <row r="31" spans="2:6" ht="12.75">
      <c r="B31" s="2" t="s">
        <v>127</v>
      </c>
      <c r="C31" s="15">
        <f t="shared" si="0"/>
        <v>-24803935</v>
      </c>
      <c r="D31" s="20">
        <v>0</v>
      </c>
      <c r="E31" s="20">
        <v>-24803935</v>
      </c>
      <c r="F31" s="35">
        <v>0</v>
      </c>
    </row>
    <row r="32" spans="2:6" ht="12.75">
      <c r="B32" s="2" t="s">
        <v>135</v>
      </c>
      <c r="C32" s="15">
        <f t="shared" si="0"/>
        <v>-9417717</v>
      </c>
      <c r="D32" s="20">
        <v>0</v>
      </c>
      <c r="E32" s="20">
        <f>-1029365-45157-12145-95634-32519-3609-676784-1615-604421-1440095-5476373</f>
        <v>-9417717</v>
      </c>
      <c r="F32" s="35">
        <v>0</v>
      </c>
    </row>
    <row r="33" spans="2:6" ht="12.75">
      <c r="B33" s="2" t="s">
        <v>113</v>
      </c>
      <c r="C33" s="15">
        <f t="shared" si="0"/>
        <v>-6462815</v>
      </c>
      <c r="D33" s="20">
        <v>0</v>
      </c>
      <c r="E33" s="20">
        <v>-6462815</v>
      </c>
      <c r="F33" s="35">
        <v>0</v>
      </c>
    </row>
    <row r="34" spans="2:6" ht="12.75" customHeight="1">
      <c r="B34" s="2" t="s">
        <v>111</v>
      </c>
      <c r="C34" s="36">
        <f t="shared" si="0"/>
        <v>-2714207</v>
      </c>
      <c r="D34" s="6">
        <v>0</v>
      </c>
      <c r="E34" s="6">
        <f>-900000-908719-905488</f>
        <v>-2714207</v>
      </c>
      <c r="F34" s="37">
        <v>0</v>
      </c>
    </row>
    <row r="35" spans="3:6" ht="15.75" customHeight="1">
      <c r="C35" s="20">
        <f>SUM(C27:C34)</f>
        <v>-112678610</v>
      </c>
      <c r="D35" s="20">
        <f>SUM(D27:D34)</f>
        <v>0</v>
      </c>
      <c r="E35" s="20">
        <f>SUM(E27:E34)</f>
        <v>37252615</v>
      </c>
      <c r="F35" s="20">
        <f>SUM(F27:F34)</f>
        <v>0</v>
      </c>
    </row>
    <row r="36" spans="3:6" ht="12.75">
      <c r="C36" s="5"/>
      <c r="D36" s="5"/>
      <c r="E36" s="5"/>
      <c r="F36" s="5"/>
    </row>
    <row r="37" spans="2:6" ht="12.75">
      <c r="B37" s="2" t="s">
        <v>38</v>
      </c>
      <c r="C37" s="5">
        <f>C24+C35</f>
        <v>-111057329</v>
      </c>
      <c r="D37" s="5">
        <f>D24+D35</f>
        <v>-11737179</v>
      </c>
      <c r="E37" s="5">
        <f>E24+E35</f>
        <v>39257138</v>
      </c>
      <c r="F37" s="5">
        <f>F24+F35</f>
        <v>-42498631</v>
      </c>
    </row>
    <row r="38" spans="3:6" ht="12.75">
      <c r="C38" s="5"/>
      <c r="D38" s="5"/>
      <c r="E38" s="5"/>
      <c r="F38" s="5"/>
    </row>
    <row r="39" spans="2:6" ht="12.75">
      <c r="B39" s="2" t="s">
        <v>16</v>
      </c>
      <c r="C39" s="6">
        <v>0</v>
      </c>
      <c r="D39" s="6">
        <v>0</v>
      </c>
      <c r="E39" s="6">
        <v>0</v>
      </c>
      <c r="F39" s="6">
        <v>0</v>
      </c>
    </row>
    <row r="40" spans="3:6" ht="12.75">
      <c r="C40" s="5"/>
      <c r="D40" s="5"/>
      <c r="E40" s="5"/>
      <c r="F40" s="5"/>
    </row>
    <row r="41" spans="2:6" ht="12.75">
      <c r="B41" s="2" t="s">
        <v>40</v>
      </c>
      <c r="C41" s="20">
        <f>SUM(C37:C39)</f>
        <v>-111057329</v>
      </c>
      <c r="D41" s="20">
        <f>SUM(D37:D39)</f>
        <v>-11737179</v>
      </c>
      <c r="E41" s="20">
        <f>SUM(E37:E39)</f>
        <v>39257138</v>
      </c>
      <c r="F41" s="20">
        <f>SUM(F37:F39)</f>
        <v>-42498631</v>
      </c>
    </row>
    <row r="42" spans="3:6" ht="12.75">
      <c r="C42" s="5"/>
      <c r="D42" s="5"/>
      <c r="E42" s="5"/>
      <c r="F42" s="5"/>
    </row>
    <row r="43" spans="2:6" ht="12.75">
      <c r="B43" s="2" t="s">
        <v>96</v>
      </c>
      <c r="C43" s="5">
        <v>-2007909</v>
      </c>
      <c r="D43" s="5">
        <v>0</v>
      </c>
      <c r="E43" s="5">
        <v>-3346515</v>
      </c>
      <c r="F43" s="5">
        <v>0</v>
      </c>
    </row>
    <row r="44" spans="3:6" ht="12.75">
      <c r="C44" s="5"/>
      <c r="D44" s="5"/>
      <c r="E44" s="5"/>
      <c r="F44" s="5"/>
    </row>
    <row r="45" spans="2:6" ht="21" customHeight="1" thickBot="1">
      <c r="B45" s="2" t="s">
        <v>97</v>
      </c>
      <c r="C45" s="10">
        <f>SUM(C41:C43)</f>
        <v>-113065238</v>
      </c>
      <c r="D45" s="10">
        <f>SUM(D41:D43)</f>
        <v>-11737179</v>
      </c>
      <c r="E45" s="10">
        <f>SUM(E41:E43)</f>
        <v>35910623</v>
      </c>
      <c r="F45" s="10">
        <f>SUM(F41:F43)</f>
        <v>-42498631</v>
      </c>
    </row>
    <row r="46" spans="3:6" ht="13.5" thickTop="1">
      <c r="C46" s="5"/>
      <c r="D46" s="5"/>
      <c r="E46" s="5"/>
      <c r="F46" s="5"/>
    </row>
    <row r="47" spans="2:6" ht="12.75">
      <c r="B47" s="2" t="s">
        <v>60</v>
      </c>
      <c r="C47" s="22">
        <f>C41/230265945*100</f>
        <v>-48.230027675173595</v>
      </c>
      <c r="D47" s="23">
        <f>D41/19999998*100</f>
        <v>-58.68590086859009</v>
      </c>
      <c r="E47" s="23">
        <f>E41/230265945*100</f>
        <v>17.04860786079331</v>
      </c>
      <c r="F47" s="23">
        <f>F41/19999998*100</f>
        <v>-212.49317624931763</v>
      </c>
    </row>
    <row r="48" spans="2:6" ht="12.75">
      <c r="B48" s="2" t="s">
        <v>61</v>
      </c>
      <c r="C48" s="23">
        <f>C45/488648877*100</f>
        <v>-23.138339884079993</v>
      </c>
      <c r="D48" s="23">
        <v>0</v>
      </c>
      <c r="E48" s="23">
        <f>E45/488648877*100</f>
        <v>7.348962555786248</v>
      </c>
      <c r="F48" s="23">
        <v>0</v>
      </c>
    </row>
    <row r="49" spans="3:6" ht="12.75">
      <c r="C49" s="5"/>
      <c r="D49" s="5"/>
      <c r="E49" s="5"/>
      <c r="F49" s="5"/>
    </row>
    <row r="50" spans="3:6" ht="12.75">
      <c r="C50" s="5"/>
      <c r="D50" s="5"/>
      <c r="E50" s="5"/>
      <c r="F50" s="5"/>
    </row>
    <row r="51" spans="2:6" ht="12.75">
      <c r="B51" s="7"/>
      <c r="C51" s="5"/>
      <c r="D51" s="5"/>
      <c r="E51" s="5"/>
      <c r="F51" s="5"/>
    </row>
    <row r="52" spans="2:6" ht="12.75">
      <c r="B52" s="2" t="s">
        <v>105</v>
      </c>
      <c r="C52" s="5"/>
      <c r="D52" s="5"/>
      <c r="E52" s="5"/>
      <c r="F52" s="5"/>
    </row>
    <row r="53" spans="3:6" ht="12.75">
      <c r="C53" s="5"/>
      <c r="D53" s="5"/>
      <c r="E53" s="5"/>
      <c r="F53" s="5"/>
    </row>
    <row r="54" spans="3:6" ht="12.75">
      <c r="C54" s="5"/>
      <c r="D54" s="5"/>
      <c r="E54" s="5"/>
      <c r="F54" s="5"/>
    </row>
    <row r="55" spans="3:6" ht="12.75">
      <c r="C55" s="5"/>
      <c r="D55" s="5"/>
      <c r="E55" s="5"/>
      <c r="F55" s="5"/>
    </row>
    <row r="56" spans="3:6" ht="12.75"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</sheetData>
  <mergeCells count="2">
    <mergeCell ref="C4:D4"/>
    <mergeCell ref="E4:F4"/>
  </mergeCells>
  <printOptions/>
  <pageMargins left="0.84" right="0.15748031496062992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2"/>
  <sheetViews>
    <sheetView zoomScaleSheetLayoutView="75" workbookViewId="0" topLeftCell="A5">
      <selection activeCell="H25" sqref="H25"/>
    </sheetView>
  </sheetViews>
  <sheetFormatPr defaultColWidth="9.140625" defaultRowHeight="12.75"/>
  <cols>
    <col min="1" max="1" width="4.57421875" style="2" customWidth="1"/>
    <col min="2" max="2" width="30.140625" style="2" customWidth="1"/>
    <col min="3" max="3" width="11.57421875" style="2" customWidth="1"/>
    <col min="4" max="4" width="13.140625" style="2" customWidth="1"/>
    <col min="5" max="5" width="12.28125" style="2" customWidth="1"/>
    <col min="6" max="6" width="11.8515625" style="2" customWidth="1"/>
    <col min="7" max="7" width="12.140625" style="2" customWidth="1"/>
    <col min="8" max="8" width="13.8515625" style="2" customWidth="1"/>
    <col min="9" max="9" width="14.57421875" style="2" customWidth="1"/>
    <col min="10" max="16384" width="9.140625" style="2" customWidth="1"/>
  </cols>
  <sheetData>
    <row r="3" spans="2:9" ht="12.75">
      <c r="B3" s="30" t="s">
        <v>0</v>
      </c>
      <c r="C3" s="1"/>
      <c r="D3" s="1"/>
      <c r="E3" s="1"/>
      <c r="F3" s="1"/>
      <c r="G3" s="1"/>
      <c r="H3" s="1"/>
      <c r="I3" s="1"/>
    </row>
    <row r="4" spans="2:9" ht="12.75">
      <c r="B4" s="30" t="s">
        <v>83</v>
      </c>
      <c r="C4" s="1"/>
      <c r="D4" s="1"/>
      <c r="E4" s="1"/>
      <c r="F4" s="1"/>
      <c r="G4" s="1"/>
      <c r="H4" s="1"/>
      <c r="I4" s="1"/>
    </row>
    <row r="5" spans="2:9" ht="12.75">
      <c r="B5" s="30"/>
      <c r="C5" s="1"/>
      <c r="D5" s="1"/>
      <c r="E5" s="1"/>
      <c r="F5" s="1"/>
      <c r="G5" s="1"/>
      <c r="H5" s="1"/>
      <c r="I5" s="1"/>
    </row>
    <row r="6" ht="16.5" customHeight="1"/>
    <row r="7" spans="2:9" ht="12.75">
      <c r="B7" s="8"/>
      <c r="C7" s="3"/>
      <c r="D7" s="3" t="s">
        <v>33</v>
      </c>
      <c r="E7" s="3"/>
      <c r="F7" s="3"/>
      <c r="G7" s="3"/>
      <c r="H7" s="3"/>
      <c r="I7" s="3"/>
    </row>
    <row r="8" spans="2:9" ht="12.75">
      <c r="B8" s="32"/>
      <c r="C8" s="3" t="s">
        <v>31</v>
      </c>
      <c r="D8" s="3" t="s">
        <v>41</v>
      </c>
      <c r="E8" s="3"/>
      <c r="F8" s="3"/>
      <c r="G8" s="3"/>
      <c r="H8" s="3" t="s">
        <v>34</v>
      </c>
      <c r="I8" s="3"/>
    </row>
    <row r="9" spans="2:9" ht="12.75">
      <c r="B9" s="9"/>
      <c r="C9" s="3" t="s">
        <v>32</v>
      </c>
      <c r="D9" s="3" t="s">
        <v>32</v>
      </c>
      <c r="E9" s="3" t="s">
        <v>65</v>
      </c>
      <c r="F9" s="3" t="s">
        <v>66</v>
      </c>
      <c r="G9" s="3" t="s">
        <v>67</v>
      </c>
      <c r="H9" s="3" t="s">
        <v>35</v>
      </c>
      <c r="I9" s="3" t="s">
        <v>36</v>
      </c>
    </row>
    <row r="10" spans="2:9" ht="12.75">
      <c r="B10" s="8"/>
      <c r="C10" s="3" t="s">
        <v>5</v>
      </c>
      <c r="D10" s="3" t="s">
        <v>5</v>
      </c>
      <c r="E10" s="3"/>
      <c r="F10" s="3"/>
      <c r="G10" s="3"/>
      <c r="H10" s="3" t="s">
        <v>5</v>
      </c>
      <c r="I10" s="3" t="s">
        <v>5</v>
      </c>
    </row>
    <row r="11" ht="18.75" customHeight="1"/>
    <row r="12" spans="2:9" ht="12.75">
      <c r="B12" s="2" t="s">
        <v>85</v>
      </c>
      <c r="C12" s="5">
        <v>19999998</v>
      </c>
      <c r="D12" s="5">
        <v>8233752</v>
      </c>
      <c r="E12" s="5">
        <v>0</v>
      </c>
      <c r="F12" s="5">
        <v>0</v>
      </c>
      <c r="G12" s="5">
        <v>0</v>
      </c>
      <c r="H12" s="5">
        <v>-352656151</v>
      </c>
      <c r="I12" s="5">
        <v>-324422401</v>
      </c>
    </row>
    <row r="13" spans="3:9" ht="12.75">
      <c r="C13" s="5"/>
      <c r="D13" s="5"/>
      <c r="E13" s="5"/>
      <c r="F13" s="5"/>
      <c r="G13" s="5"/>
      <c r="H13" s="5"/>
      <c r="I13" s="5"/>
    </row>
    <row r="14" spans="2:9" ht="12.75">
      <c r="B14" s="2" t="s">
        <v>84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-59759795</v>
      </c>
      <c r="I14" s="5">
        <v>-59759795</v>
      </c>
    </row>
    <row r="15" spans="3:9" ht="12.75">
      <c r="C15" s="6"/>
      <c r="D15" s="6"/>
      <c r="E15" s="6"/>
      <c r="F15" s="6"/>
      <c r="G15" s="6"/>
      <c r="H15" s="6"/>
      <c r="I15" s="6"/>
    </row>
    <row r="16" spans="2:9" ht="19.5" customHeight="1">
      <c r="B16" s="2" t="s">
        <v>86</v>
      </c>
      <c r="C16" s="20">
        <f aca="true" t="shared" si="0" ref="C16:H16">SUM(C12:C14)</f>
        <v>19999998</v>
      </c>
      <c r="D16" s="20">
        <f t="shared" si="0"/>
        <v>8233752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-412415946</v>
      </c>
      <c r="I16" s="20">
        <f>SUM(C16:H16)</f>
        <v>-384182196</v>
      </c>
    </row>
    <row r="18" spans="2:9" ht="12.75">
      <c r="B18" s="2" t="s">
        <v>68</v>
      </c>
      <c r="C18" s="26">
        <v>210265947</v>
      </c>
      <c r="D18" s="26">
        <v>0</v>
      </c>
      <c r="E18" s="26">
        <v>113652404</v>
      </c>
      <c r="F18" s="26">
        <v>68197111</v>
      </c>
      <c r="G18" s="26">
        <v>18941419</v>
      </c>
      <c r="H18" s="26">
        <v>0</v>
      </c>
      <c r="I18" s="20">
        <f>SUM(C18:H18)</f>
        <v>411056881</v>
      </c>
    </row>
    <row r="19" spans="3:9" ht="12.75">
      <c r="C19" s="26"/>
      <c r="D19" s="26"/>
      <c r="E19" s="26"/>
      <c r="F19" s="26"/>
      <c r="G19" s="26"/>
      <c r="H19" s="26"/>
      <c r="I19" s="20"/>
    </row>
    <row r="20" spans="2:9" ht="12.75">
      <c r="B20" s="2" t="s">
        <v>100</v>
      </c>
      <c r="C20" s="26">
        <v>6313806</v>
      </c>
      <c r="D20" s="26"/>
      <c r="E20" s="26"/>
      <c r="F20" s="26"/>
      <c r="G20" s="26">
        <v>-6313806</v>
      </c>
      <c r="H20" s="26"/>
      <c r="I20" s="20">
        <f>SUM(C20:H20)</f>
        <v>0</v>
      </c>
    </row>
    <row r="21" spans="3:9" ht="12.75">
      <c r="C21" s="26"/>
      <c r="D21" s="26"/>
      <c r="E21" s="26"/>
      <c r="F21" s="26"/>
      <c r="G21" s="26"/>
      <c r="H21" s="26"/>
      <c r="I21" s="26"/>
    </row>
    <row r="22" spans="2:9" ht="12.75">
      <c r="B22" s="2" t="s">
        <v>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f>+Income!E45</f>
        <v>35910623</v>
      </c>
      <c r="I22" s="20">
        <f>SUM(C22:H22)</f>
        <v>35910623</v>
      </c>
    </row>
    <row r="23" spans="3:9" ht="12.75">
      <c r="C23" s="26"/>
      <c r="D23" s="26"/>
      <c r="E23" s="26"/>
      <c r="F23" s="26"/>
      <c r="G23" s="26"/>
      <c r="H23" s="26"/>
      <c r="I23" s="20"/>
    </row>
    <row r="24" spans="2:9" ht="12.75">
      <c r="B24" s="2" t="s">
        <v>103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f>-1333967</f>
        <v>-1333967</v>
      </c>
      <c r="I24" s="20">
        <f>SUM(C24:H24)</f>
        <v>-1333967</v>
      </c>
    </row>
    <row r="26" spans="2:9" ht="18.75" customHeight="1" thickBot="1">
      <c r="B26" s="2" t="s">
        <v>99</v>
      </c>
      <c r="C26" s="25">
        <f>SUM(C16:C24)</f>
        <v>236579751</v>
      </c>
      <c r="D26" s="25">
        <f aca="true" t="shared" si="1" ref="D26:I26">SUM(D16:D24)</f>
        <v>8233752</v>
      </c>
      <c r="E26" s="25">
        <f t="shared" si="1"/>
        <v>113652404</v>
      </c>
      <c r="F26" s="25">
        <f t="shared" si="1"/>
        <v>68197111</v>
      </c>
      <c r="G26" s="25">
        <f t="shared" si="1"/>
        <v>12627613</v>
      </c>
      <c r="H26" s="25">
        <f t="shared" si="1"/>
        <v>-377839290</v>
      </c>
      <c r="I26" s="25">
        <f t="shared" si="1"/>
        <v>61451341</v>
      </c>
    </row>
    <row r="27" ht="13.5" thickTop="1"/>
    <row r="28" ht="12.75">
      <c r="B28" s="7"/>
    </row>
    <row r="29" ht="12.75">
      <c r="B29" s="7" t="s">
        <v>69</v>
      </c>
    </row>
    <row r="30" ht="12.75">
      <c r="B30" s="7"/>
    </row>
    <row r="31" ht="12.75">
      <c r="B31" s="7"/>
    </row>
    <row r="32" ht="12.75">
      <c r="B32" s="7" t="s">
        <v>105</v>
      </c>
    </row>
  </sheetData>
  <printOptions/>
  <pageMargins left="0.57" right="0.1968503937007874" top="1.1811023622047245" bottom="0.984251968503937" header="0.5118110236220472" footer="0.5118110236220472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50"/>
  <sheetViews>
    <sheetView tabSelected="1" zoomScaleSheetLayoutView="100" workbookViewId="0" topLeftCell="B26">
      <selection activeCell="F40" sqref="F40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7.7109375" style="5" customWidth="1"/>
    <col min="4" max="4" width="16.14062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104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18</v>
      </c>
      <c r="D5" s="12" t="s">
        <v>90</v>
      </c>
    </row>
    <row r="6" spans="3:4" ht="12.75">
      <c r="C6" s="12" t="s">
        <v>92</v>
      </c>
      <c r="D6" s="12" t="s">
        <v>91</v>
      </c>
    </row>
    <row r="7" spans="3:4" ht="12.75">
      <c r="C7" s="12" t="s">
        <v>98</v>
      </c>
      <c r="D7" s="12" t="s">
        <v>43</v>
      </c>
    </row>
    <row r="8" spans="3:4" ht="12.75">
      <c r="C8" s="12" t="s">
        <v>5</v>
      </c>
      <c r="D8" s="12" t="s">
        <v>5</v>
      </c>
    </row>
    <row r="10" spans="2:4" ht="12.75">
      <c r="B10" s="5" t="s">
        <v>42</v>
      </c>
      <c r="C10" s="5">
        <f>225618873-35000000-13672000-24193337-1517376-673214+1</f>
        <v>150562947</v>
      </c>
      <c r="D10" s="5">
        <v>219210741</v>
      </c>
    </row>
    <row r="12" spans="2:4" ht="12.75">
      <c r="B12" s="5" t="s">
        <v>19</v>
      </c>
      <c r="C12" s="5">
        <f>35000000-7000000-3000000</f>
        <v>25000000</v>
      </c>
      <c r="D12" s="5">
        <v>49803935</v>
      </c>
    </row>
    <row r="14" spans="2:4" ht="12.75">
      <c r="B14" s="5" t="s">
        <v>59</v>
      </c>
      <c r="C14" s="5">
        <f>17329520-6462815</f>
        <v>10866705</v>
      </c>
      <c r="D14" s="5">
        <v>21540005</v>
      </c>
    </row>
    <row r="16" spans="2:4" ht="12.75">
      <c r="B16" s="5" t="s">
        <v>20</v>
      </c>
      <c r="C16" s="13"/>
      <c r="D16" s="14"/>
    </row>
    <row r="17" spans="2:4" ht="12.75">
      <c r="B17" s="5" t="s">
        <v>21</v>
      </c>
      <c r="C17" s="15">
        <v>38733100</v>
      </c>
      <c r="D17" s="16">
        <v>3563029</v>
      </c>
    </row>
    <row r="18" spans="2:4" ht="12.75">
      <c r="B18" s="5" t="s">
        <v>22</v>
      </c>
      <c r="C18" s="15">
        <v>18800060</v>
      </c>
      <c r="D18" s="16">
        <v>18766281</v>
      </c>
    </row>
    <row r="19" spans="2:4" ht="12.75">
      <c r="B19" s="5" t="s">
        <v>128</v>
      </c>
      <c r="C19" s="15">
        <v>6839270</v>
      </c>
      <c r="D19" s="16">
        <v>9610524</v>
      </c>
    </row>
    <row r="20" spans="2:4" ht="12.75">
      <c r="B20" s="5" t="s">
        <v>129</v>
      </c>
      <c r="C20" s="15">
        <f>17281909+39600</f>
        <v>17321509</v>
      </c>
      <c r="D20" s="16">
        <v>21861031</v>
      </c>
    </row>
    <row r="21" spans="2:4" ht="12.75">
      <c r="B21" s="5" t="s">
        <v>23</v>
      </c>
      <c r="C21" s="15">
        <v>0</v>
      </c>
      <c r="D21" s="16">
        <v>18159</v>
      </c>
    </row>
    <row r="22" spans="2:4" ht="12.75">
      <c r="B22" s="5" t="s">
        <v>24</v>
      </c>
      <c r="C22" s="15">
        <f>5943958-2714207</f>
        <v>3229751</v>
      </c>
      <c r="D22" s="16">
        <v>5943958</v>
      </c>
    </row>
    <row r="23" spans="3:4" ht="12.75">
      <c r="C23" s="17">
        <f>SUM(C17:C22)</f>
        <v>84923690</v>
      </c>
      <c r="D23" s="18">
        <f>SUM(D17:D22)</f>
        <v>59762982</v>
      </c>
    </row>
    <row r="24" spans="3:4" ht="12.75">
      <c r="C24" s="15"/>
      <c r="D24" s="16"/>
    </row>
    <row r="25" spans="2:4" ht="12.75">
      <c r="B25" s="5" t="s">
        <v>25</v>
      </c>
      <c r="C25" s="15"/>
      <c r="D25" s="16"/>
    </row>
    <row r="26" spans="2:4" ht="12.75">
      <c r="B26" s="5" t="s">
        <v>26</v>
      </c>
      <c r="C26" s="15">
        <v>35000000</v>
      </c>
      <c r="D26" s="16">
        <v>399430899</v>
      </c>
    </row>
    <row r="27" spans="2:4" ht="12.75">
      <c r="B27" s="5" t="s">
        <v>130</v>
      </c>
      <c r="C27" s="15">
        <f>4810266+250000</f>
        <v>5060266</v>
      </c>
      <c r="D27" s="16">
        <v>3283990</v>
      </c>
    </row>
    <row r="28" spans="2:4" ht="12.75">
      <c r="B28" s="5" t="s">
        <v>131</v>
      </c>
      <c r="C28" s="15">
        <f>8126814+417541+1039681</f>
        <v>9584036</v>
      </c>
      <c r="D28" s="16">
        <v>331678013</v>
      </c>
    </row>
    <row r="29" spans="2:4" ht="12.75">
      <c r="B29" s="5" t="s">
        <v>27</v>
      </c>
      <c r="C29" s="15">
        <v>0</v>
      </c>
      <c r="D29" s="16">
        <v>106957</v>
      </c>
    </row>
    <row r="30" spans="3:4" ht="12.75">
      <c r="C30" s="15"/>
      <c r="D30" s="16"/>
    </row>
    <row r="31" spans="3:4" ht="12.75">
      <c r="C31" s="17">
        <f>SUM(C26:C29)</f>
        <v>49644302</v>
      </c>
      <c r="D31" s="18">
        <f>SUM(D26:D29)</f>
        <v>734499859</v>
      </c>
    </row>
    <row r="33" spans="2:4" ht="12.75">
      <c r="B33" s="5" t="s">
        <v>95</v>
      </c>
      <c r="C33" s="5">
        <f>C23-C31</f>
        <v>35279388</v>
      </c>
      <c r="D33" s="5">
        <f>D23-D31</f>
        <v>-674736877</v>
      </c>
    </row>
    <row r="34" spans="3:4" ht="18.75" customHeight="1" thickBot="1">
      <c r="C34" s="10">
        <f>C10+C12+C14+C33</f>
        <v>221709040</v>
      </c>
      <c r="D34" s="10">
        <f>D10+D12+D14+D33</f>
        <v>-384182196</v>
      </c>
    </row>
    <row r="35" ht="13.5" thickTop="1"/>
    <row r="37" ht="12.75">
      <c r="B37" s="5" t="s">
        <v>89</v>
      </c>
    </row>
    <row r="38" spans="2:4" ht="12.75">
      <c r="B38" s="5" t="s">
        <v>28</v>
      </c>
      <c r="C38" s="5">
        <v>236579751</v>
      </c>
      <c r="D38" s="5">
        <v>19999998</v>
      </c>
    </row>
    <row r="39" spans="2:4" ht="12.75">
      <c r="B39" s="5" t="s">
        <v>29</v>
      </c>
      <c r="C39" s="5">
        <v>8233752</v>
      </c>
      <c r="D39" s="5">
        <v>8233752</v>
      </c>
    </row>
    <row r="40" spans="2:4" ht="12.75">
      <c r="B40" s="5" t="s">
        <v>62</v>
      </c>
      <c r="C40" s="5">
        <v>113652404</v>
      </c>
      <c r="D40" s="5">
        <v>0</v>
      </c>
    </row>
    <row r="41" spans="2:4" ht="12.75">
      <c r="B41" s="5" t="s">
        <v>63</v>
      </c>
      <c r="C41" s="5">
        <v>68197111</v>
      </c>
      <c r="D41" s="5">
        <v>0</v>
      </c>
    </row>
    <row r="42" spans="2:4" ht="12.75">
      <c r="B42" s="5" t="s">
        <v>64</v>
      </c>
      <c r="C42" s="5">
        <v>12627613</v>
      </c>
      <c r="D42" s="5">
        <v>0</v>
      </c>
    </row>
    <row r="43" spans="2:4" ht="12.75">
      <c r="B43" s="5" t="s">
        <v>30</v>
      </c>
      <c r="C43" s="6">
        <f>-377589290-250000</f>
        <v>-377839290</v>
      </c>
      <c r="D43" s="6">
        <v>-412415946</v>
      </c>
    </row>
    <row r="44" spans="3:4" ht="12.75">
      <c r="C44" s="5">
        <f>SUM(C38:C43)</f>
        <v>61451341</v>
      </c>
      <c r="D44" s="5">
        <f>SUM(D38:D43)</f>
        <v>-384182196</v>
      </c>
    </row>
    <row r="45" spans="2:4" ht="12.75">
      <c r="B45" s="5" t="s">
        <v>88</v>
      </c>
      <c r="C45" s="5">
        <v>160257699</v>
      </c>
      <c r="D45" s="5">
        <v>0</v>
      </c>
    </row>
    <row r="46" spans="3:256" ht="16.5" customHeight="1" thickBot="1">
      <c r="C46" s="10">
        <f>SUM(C44:C45)</f>
        <v>221709040</v>
      </c>
      <c r="D46" s="10">
        <f>SUM(D44:D45)</f>
        <v>-384182196</v>
      </c>
      <c r="IV46" s="5">
        <f>SUM(A46:IU46)</f>
        <v>-162473156</v>
      </c>
    </row>
    <row r="47" spans="3:4" ht="16.5" customHeight="1" thickTop="1">
      <c r="C47" s="20"/>
      <c r="D47" s="20"/>
    </row>
    <row r="48" spans="2:4" ht="16.5" customHeight="1">
      <c r="B48" s="5" t="s">
        <v>110</v>
      </c>
      <c r="C48" s="38">
        <f>(C44-C14)/C38</f>
        <v>0.2138164225221456</v>
      </c>
      <c r="D48" s="38">
        <f>(D44-D14)/D38</f>
        <v>-20.286112078611207</v>
      </c>
    </row>
    <row r="50" ht="12.75">
      <c r="B50" s="19" t="s">
        <v>105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Maritime Consortium Mgmt SB</cp:lastModifiedBy>
  <cp:lastPrinted>2003-11-28T02:50:50Z</cp:lastPrinted>
  <dcterms:created xsi:type="dcterms:W3CDTF">2002-11-14T01:39:00Z</dcterms:created>
  <dcterms:modified xsi:type="dcterms:W3CDTF">2003-11-28T02:53:48Z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383076072</vt:i4>
  </property>
  <property fmtid="{D5CDD505-2E9C-101B-9397-08002B2CF9AE}" pid="3" name="_EmailSubject">
    <vt:lpwstr>September 2003 - Results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wongkv</vt:lpwstr>
  </property>
  <property fmtid="{D5CDD505-2E9C-101B-9397-08002B2CF9AE}" pid="6" name="_ReviewingToolsShownOnce">
    <vt:lpwstr/>
  </property>
</Properties>
</file>